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87609cbbf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" sheetId="1" r:id="R895f5371b87a4406"/>
    <x:sheet xmlns:r="http://schemas.openxmlformats.org/officeDocument/2006/relationships" name="Notes" sheetId="2" r:id="R9dc8cd0c81634bac"/>
  </x:sheets>
</x:workbook>
</file>

<file path=xl/sharedStrings.xml><?xml version="1.0" encoding="utf-8"?>
<x:sst xmlns:x="http://schemas.openxmlformats.org/spreadsheetml/2006/main">
  <x:si>
    <x:t xml:space="preserve">The Lekki Outlet — Project Model</x:t>
  </x:si>
  <x:si>
    <x:t xml:space="preserve">₦ millions. Videos 8.3 and 8.7. The terminal value is computed twice, on purpose.</x:t>
  </x:si>
  <x:si>
    <x:t xml:space="preserve">ASSUMPTIONS  —  change these</x:t>
  </x:si>
  <x:si>
    <x:t xml:space="preserve">Capital expenditure at Year 0</x:t>
  </x:si>
  <x:si>
    <x:t xml:space="preserve">Working capital at Year 0</x:t>
  </x:si>
  <x:si>
    <x:t xml:space="preserve">Year 1 revenue</x:t>
  </x:si>
  <x:si>
    <x:t xml:space="preserve">Revenue growth</x:t>
  </x:si>
  <x:si>
    <x:t xml:space="preserve">Food cost, % of revenue</x:t>
  </x:si>
  <x:si>
    <x:t xml:space="preserve">Year 1 operating expenses</x:t>
  </x:si>
  <x:si>
    <x:t xml:space="preserve">Operating expense growth</x:t>
  </x:si>
  <x:si>
    <x:t xml:space="preserve">Depreciation, per year</x:t>
  </x:si>
  <x:si>
    <x:t xml:space="preserve">Tax rate</x:t>
  </x:si>
  <x:si>
    <x:t xml:space="preserve">Working capital, % of revenue</x:t>
  </x:si>
  <x:si>
    <x:t xml:space="preserve">Discount rate</x:t>
  </x:si>
  <x:si>
    <x:t xml:space="preserve">Terminal growth rate</x:t>
  </x:si>
  <x:si>
    <x:t xml:space="preserve">FREE CASH FLOW</x:t>
  </x:si>
  <x:si>
    <x:t xml:space="preserve">Year 1</x:t>
  </x:si>
  <x:si>
    <x:t xml:space="preserve">Year 2</x:t>
  </x:si>
  <x:si>
    <x:t xml:space="preserve">Year 3</x:t>
  </x:si>
  <x:si>
    <x:t xml:space="preserve">Year 4</x:t>
  </x:si>
  <x:si>
    <x:t xml:space="preserve">Year 5</x:t>
  </x:si>
  <x:si>
    <x:t xml:space="preserve">Revenue</x:t>
  </x:si>
  <x:si>
    <x:t xml:space="preserve">Food cost</x:t>
  </x:si>
  <x:si>
    <x:t xml:space="preserve">Operating expenses</x:t>
  </x:si>
  <x:si>
    <x:t xml:space="preserve">EBITDA</x:t>
  </x:si>
  <x:si>
    <x:t xml:space="preserve">Depreciation</x:t>
  </x:si>
  <x:si>
    <x:t xml:space="preserve">EBIT</x:t>
  </x:si>
  <x:si>
    <x:t xml:space="preserve">Tax on EBIT</x:t>
  </x:si>
  <x:si>
    <x:t xml:space="preserve">NOPAT</x:t>
  </x:si>
  <x:si>
    <x:t xml:space="preserve">Add back depreciation</x:t>
  </x:si>
  <x:si>
    <x:t xml:space="preserve">Less capital expenditure</x:t>
  </x:si>
  <x:si>
    <x:t xml:space="preserve">Less increase in working capital</x:t>
  </x:si>
  <x:si>
    <x:t xml:space="preserve">Discount factor</x:t>
  </x:si>
  <x:si>
    <x:t xml:space="preserve">Present value</x:t>
  </x:si>
  <x:si>
    <x:t xml:space="preserve">PV of Years 1 to 5</x:t>
  </x:si>
  <x:si>
    <x:t xml:space="preserve">     Year 6 free cash flow</x:t>
  </x:si>
  <x:si>
    <x:t xml:space="preserve">     Terminal value</x:t>
  </x:si>
  <x:si>
    <x:t xml:space="preserve">     Present value of it</x:t>
  </x:si>
  <x:si>
    <x:t xml:space="preserve">NET PRESENT VALUE</x:t>
  </x:si>
  <x:si>
    <x:t xml:space="preserve">Initial outlay</x:t>
  </x:si>
  <x:si>
    <x:t xml:space="preserve">BREAK-EVEN RATE  —  the rate at which the recommendation reverses</x:t>
  </x:si>
  <x:si>
    <x:t xml:space="preserve">Trial discount rate</x:t>
  </x:si>
  <x:si>
    <x:t xml:space="preserve">NPV at the trial rate, version (b)</x:t>
  </x:si>
  <x:si>
    <x:t xml:space="preserve">Year 5 EBITDA</x:t>
  </x:si>
  <x:si>
    <x:t xml:space="preserve">How to use this workbook</x:t>
  </x:si>
  <x:si>
    <x:t xml:space="preserve">The Lekki outlet — Week 8, the fourth outlet of a Lagos quick-service chain.</x:t>
  </x:si>
  <x:si>
    <x:t xml:space="preserve">Cued by slides 8.3 and 8.7.</x:t>
  </x:si>
  <x:si>
    <x:t xml:space="preserve">This is the central demonstration of the course.</x:t>
  </x:si>
  <x:si>
    <x:t xml:space="preserve">The two terminal values differ only in what is assumed about capital spending after Year 5.</x:t>
  </x:si>
  <x:si>
    <x:t xml:space="preserve">Version (a) grows Year 5 free cash flow, in which capex happens to be zero.</x:t>
  </x:si>
  <x:si>
    <x:t xml:space="preserve">Version (b) rebuilds Year 6 with capital spending that at least replaces depreciation.</x:t>
  </x:si>
  <x:si>
    <x:t xml:space="preserve">The project is a comfortable accept on (a) and roughly break-even on (b). Nothing about</x:t>
  </x:si>
  <x:si>
    <x:t xml:space="preserve">the outlet changed. Only an assumption that no model states out loud.</x:t>
  </x:si>
  <x:si>
    <x:t xml:space="preserve">To run the demonstration:</x:t>
  </x:si>
  <x:si>
    <x:t xml:space="preserve">1. Build free cash flow through Year 5. Note that capex is zero after the initial outlay.</x:t>
  </x:si>
  <x:si>
    <x:t xml:space="preserve">2. Compute the terminal value the quick way. Show the NPV.</x:t>
  </x:si>
  <x:si>
    <x:t xml:space="preserve">3. Ask what capital spending the business does in Year 40. Rebuild Year 6.</x:t>
  </x:si>
  <x:si>
    <x:t xml:space="preserve">4. Show the second NPV, and the difference between them.</x:t>
  </x:si>
  <x:si>
    <x:t xml:space="preserve">Then slide 8.7: use the sensitivity block, or rebuild it as a Data Table.</x:t>
  </x:si>
  <x:si>
    <x:t xml:space="preserve">Cell conventions</x:t>
  </x:si>
  <x:si>
    <x:t xml:space="preserve">   Blue fill, blue bold  —  an input. Change it and watch the model move.</x:t>
  </x:si>
  <x:si>
    <x:t xml:space="preserve">   Plain black           —  a formula. Do not overtype it.</x:t>
  </x:si>
  <x:si>
    <x:t xml:space="preserve">   Brass fill            —  a cell for you to complete.</x:t>
  </x:si>
  <x:si>
    <x:t xml:space="preserve">   Green bold            —  a result worth reading.</x:t>
  </x:si>
  <x:si>
    <x:t xml:space="preserve">Every figure here is checked against the transcripts, chapters, and case briefs.</x:t>
  </x:si>
  <x:si>
    <x:t xml:space="preserve">If you change an input, the workbook will no longer match the taught example.</x:t>
  </x:si>
</x:sst>
</file>

<file path=xl/styles.xml><?xml version="1.0" encoding="utf-8"?>
<x:styleSheet xmlns:x="http://schemas.openxmlformats.org/spreadsheetml/2006/main">
  <x:numFmts count="8">
    <x:numFmt numFmtId="164" formatCode="0.0%"/>
    <x:numFmt numFmtId="165" formatCode="0.0000"/>
    <x:numFmt numFmtId="166" formatCode="0.00&quot;×&quot;"/>
    <x:numFmt numFmtId="200" formatCode="0.00%;[Red](0.00%);-"/>
    <x:numFmt numFmtId="201" formatCode="0.00;[Red](0.00);-"/>
    <x:numFmt numFmtId="202" formatCode="0.00x"/>
    <x:numFmt numFmtId="203" formatCode="&quot;g = &quot;0%"/>
    <x:numFmt numFmtId="204" formatCode="&quot;r = &quot;0%"/>
  </x:numFmts>
  <x:fonts count="10">
    <x:font>
      <x:sz val="11"/>
      <x:color theme="1"/>
      <x:name val="Calibri"/>
    </x:font>
    <x:font>
      <x:b/>
      <x:sz val="15"/>
      <x:color rgb="FF0F5C43"/>
      <x:name val="Calibri"/>
    </x:font>
    <x:font>
      <x:i/>
      <x:sz val="10"/>
      <x:color rgb="FF6E7A74"/>
      <x:name val="Calibri"/>
    </x:font>
    <x:font>
      <x:b/>
      <x:sz val="10"/>
      <x:color rgb="FF161C19"/>
      <x:name val="Calibri"/>
    </x:font>
    <x:font>
      <x:sz val="10"/>
      <x:color rgb="FF161C19"/>
      <x:name val="Calibri"/>
    </x:font>
    <x:font>
      <x:b/>
      <x:sz val="10"/>
      <x:color rgb="FF1F4E79"/>
      <x:name val="Calibri"/>
    </x:font>
    <x:font>
      <x:b/>
      <x:sz val="10"/>
      <x:color rgb="FFFFFFFF"/>
      <x:name val="Calibri"/>
    </x:font>
    <x:font>
      <x:b/>
      <x:sz val="10"/>
      <x:color rgb="FF0F5C43"/>
      <x:name val="Calibri"/>
    </x:font>
    <x:font>
      <x:i/>
      <x:sz val="9"/>
      <x:color rgb="FF6E7A74"/>
      <x:name val="Calibri"/>
    </x:font>
    <x:font>
      <x:sz val="10"/>
      <x:color rgb="FF6E7A74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F1E7C4"/>
      </x:patternFill>
    </x:fill>
    <x:fill>
      <x:patternFill patternType="solid">
        <x:fgColor rgb="FFDCE9F7"/>
      </x:patternFill>
    </x:fill>
    <x:fill>
      <x:patternFill patternType="solid">
        <x:fgColor rgb="FF0F5C43"/>
      </x:patternFill>
    </x:fill>
  </x:fills>
  <x:borders count="4">
    <x:border/>
    <x:border>
      <x:bottom style="thin">
        <x:color rgb="FF8A6A16"/>
      </x:bottom>
    </x:border>
    <x:border>
      <x:left style="thin">
        <x:color rgb="FFBFC8C3"/>
      </x:left>
      <x:right style="thin">
        <x:color rgb="FFBFC8C3"/>
      </x:right>
      <x:top style="thin">
        <x:color rgb="FFBFC8C3"/>
      </x:top>
      <x:bottom style="thin">
        <x:color rgb="FFBFC8C3"/>
      </x:bottom>
    </x:border>
    <x:border>
      <x:top style="thin">
        <x:color rgb="FF0F5C43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2" borderId="1" xfId="0" applyFont="1" applyFill="1" applyBorder="1"/>
    <x:xf numFmtId="0" fontId="0" fillId="2" borderId="1" xfId="0" applyFill="1" applyBorder="1"/>
    <x:xf numFmtId="0" fontId="4" fillId="0" borderId="0" xfId="0" applyFont="1"/>
    <x:xf numFmtId="4" fontId="5" fillId="3" borderId="2" xfId="0" applyNumberFormat="1" applyFont="1" applyFill="1" applyBorder="1"/>
    <x:xf numFmtId="164" fontId="5" fillId="3" borderId="2" xfId="0" applyNumberFormat="1" applyFont="1" applyFill="1" applyBorder="1"/>
    <x:xf numFmtId="0" fontId="6" fillId="4" borderId="1" xfId="0" applyFont="1" applyFill="1" applyBorder="1" applyAlignment="1">
      <x:alignment horizontal="center"/>
    </x:xf>
    <x:xf numFmtId="4" fontId="4" fillId="0" borderId="0" xfId="0" applyNumberFormat="1" applyFont="1"/>
    <x:xf numFmtId="4" fontId="7" fillId="0" borderId="3" xfId="0" applyNumberFormat="1" applyFont="1" applyBorder="1"/>
    <x:xf numFmtId="165" fontId="4" fillId="0" borderId="0" xfId="0" applyNumberFormat="1" applyFont="1"/>
    <x:xf numFmtId="0" fontId="4" fillId="0" borderId="0" xfId="0" applyFont="1" applyAlignment="1"/>
    <x:xf numFmtId="10" fontId="5" fillId="3" borderId="2" xfId="0" applyNumberFormat="1" applyFont="1" applyFill="1" applyBorder="1"/>
    <x:xf numFmtId="0" fontId="8" fillId="0" borderId="0" xfId="0" applyFont="1"/>
    <x:xf numFmtId="166" fontId="7" fillId="0" borderId="3" xfId="0" applyNumberFormat="1" applyFont="1" applyBorder="1"/>
    <x:xf numFmtId="0" fontId="4" fillId="0" borderId="0" xfId="0" applyFont="1" applyAlignment="1">
      <x:alignment vertical="top" wrapText="1"/>
    </x:xf>
    <x:xf numFmtId="0" fontId="3" fillId="0" borderId="0" xfId="0" applyFont="1" applyAlignment="1">
      <x:alignment vertical="top" wrapText="1"/>
    </x:xf>
    <x:xf numFmtId="0" fontId="3" fillId="0" borderId="0" xfId="0" applyFont="1"/>
    <x:xf numFmtId="0" fontId="9" fillId="0" borderId="0" xfId="0" applyFont="1"/>
    <x:xf numFmtId="200" fontId="0" fillId="0" borderId="0" xfId="0" applyNumberFormat="1" applyFont="1" applyFill="1" applyBorder="1"/>
    <x:xf numFmtId="201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7" fillId="0" borderId="3" xfId="0" applyNumberFormat="1" applyFont="1" applyFill="1" applyBorder="1"/>
    <x:xf numFmtId="200" fontId="5" fillId="3" borderId="2" xfId="0" applyNumberFormat="1" applyFont="1" applyFill="1" applyBorder="1"/>
    <x:xf numFmtId="202" fontId="7" fillId="0" borderId="3" xfId="0" applyNumberFormat="1" applyFont="1" applyFill="1" applyBorder="1"/>
    <x:xf numFmtId="203" fontId="6" fillId="4" borderId="1" xfId="0" applyNumberFormat="1" applyFont="1" applyFill="1" applyBorder="1" applyAlignment="1">
      <x:alignment horizontal="center"/>
    </x:xf>
    <x:xf numFmtId="204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ac2f36f494603" /><Relationship Type="http://schemas.openxmlformats.org/officeDocument/2006/relationships/theme" Target="/xl/theme/theme1.xml" Id="R1bf6c7b52de0484e" /><Relationship Type="http://schemas.openxmlformats.org/officeDocument/2006/relationships/sharedStrings" Target="/xl/sharedStrings.xml" Id="R25abc08956df46e6" /><Relationship Type="http://schemas.openxmlformats.org/officeDocument/2006/relationships/worksheet" Target="/xl/worksheets/sheet1.xml" Id="R895f5371b87a4406" /><Relationship Type="http://schemas.openxmlformats.org/officeDocument/2006/relationships/worksheet" Target="/xl/worksheets/sheet2.xml" Id="R9dc8cd0c81634ba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customWidth="1"/>
    <x:col min="2" max="6" width="14" customWidth="1"/>
    <x:col min="7" max="7" width="16" customWidth="1"/>
  </x:cols>
  <x:sheetData>
    <x:row r="1" ht="19.5">
      <x:c r="A1" s="1" t="s">
        <x:v>0</x:v>
      </x:c>
    </x:row>
    <x:row r="2">
      <x:c r="A2" s="2" t="s">
        <x:v>1</x:v>
      </x:c>
    </x:row>
    <x:row r="4">
      <x:c r="A4" s="3" t="s">
        <x:v>2</x:v>
      </x:c>
      <x:c r="B4" s="4"/>
      <x:c r="C4" s="4"/>
      <x:c r="D4" s="4"/>
      <x:c r="E4" s="4"/>
      <x:c r="F4" s="4"/>
    </x:row>
    <x:row r="5">
      <x:c r="A5" s="5" t="s">
        <x:v>3</x:v>
      </x:c>
      <x:c r="B5" s="6">
        <x:v>85</x:v>
      </x:c>
    </x:row>
    <x:row r="6">
      <x:c r="A6" s="5" t="s">
        <x:v>4</x:v>
      </x:c>
      <x:c r="B6" s="6">
        <x:v>5.6</x:v>
      </x:c>
    </x:row>
    <x:row r="7">
      <x:c r="A7" s="5" t="s">
        <x:v>5</x:v>
      </x:c>
      <x:c r="B7" s="6">
        <x:v>140</x:v>
      </x:c>
    </x:row>
    <x:row r="8">
      <x:c r="A8" s="5" t="s">
        <x:v>6</x:v>
      </x:c>
      <x:c r="B8" s="7">
        <x:v>0.1</x:v>
      </x:c>
    </x:row>
    <x:row r="9">
      <x:c r="A9" s="5" t="s">
        <x:v>7</x:v>
      </x:c>
      <x:c r="B9" s="7">
        <x:v>0.38</x:v>
      </x:c>
    </x:row>
    <x:row r="10">
      <x:c r="A10" s="5" t="s">
        <x:v>8</x:v>
      </x:c>
      <x:c r="B10" s="6">
        <x:v>62</x:v>
      </x:c>
    </x:row>
    <x:row r="11">
      <x:c r="A11" s="5" t="s">
        <x:v>9</x:v>
      </x:c>
      <x:c r="B11" s="7">
        <x:v>0.12</x:v>
      </x:c>
    </x:row>
    <x:row r="12">
      <x:c r="A12" s="5" t="s">
        <x:v>10</x:v>
      </x:c>
      <x:c r="B12" s="6">
        <x:v>17</x:v>
      </x:c>
    </x:row>
    <x:row r="13">
      <x:c r="A13" s="5" t="s">
        <x:v>11</x:v>
      </x:c>
      <x:c r="B13" s="7">
        <x:v>0.3</x:v>
      </x:c>
    </x:row>
    <x:row r="14">
      <x:c r="A14" s="5" t="s">
        <x:v>12</x:v>
      </x:c>
      <x:c r="B14" s="7">
        <x:v>0.04</x:v>
      </x:c>
    </x:row>
    <x:row r="15">
      <x:c r="A15" s="5" t="s">
        <x:v>13</x:v>
      </x:c>
      <x:c r="B15" s="7">
        <x:v>0.22</x:v>
      </x:c>
    </x:row>
    <x:row r="16">
      <x:c r="A16" s="5" t="s">
        <x:v>14</x:v>
      </x:c>
      <x:c r="B16" s="7">
        <x:v>0.08</x:v>
      </x:c>
    </x:row>
    <x:row r="17">
      <x:c r="A17" t="str">
        <x:v>Terminal return on invested capital</x:v>
      </x:c>
      <x:c r="B17" s="20" t="n">
        <x:v>0.14</x:v>
      </x:c>
    </x:row>
    <x:row r="18">
      <x:c r="A18" s="3" t="s">
        <x:v>15</x:v>
      </x:c>
      <x:c r="B18" s="8" t="s">
        <x:v>16</x:v>
      </x:c>
      <x:c r="C18" s="8" t="s">
        <x:v>17</x:v>
      </x:c>
      <x:c r="D18" s="8" t="s">
        <x:v>18</x:v>
      </x:c>
      <x:c r="E18" s="8" t="s">
        <x:v>19</x:v>
      </x:c>
      <x:c r="F18" s="8" t="s">
        <x:v>20</x:v>
      </x:c>
    </x:row>
    <x:row r="19">
      <x:c r="A19" s="5" t="s">
        <x:v>21</x:v>
      </x:c>
      <x:c r="B19" s="9" t="n">
        <x:f>$B$7</x:f>
        <x:v>140</x:v>
      </x:c>
      <x:c r="C19" s="9" t="n">
        <x:f>B19*(1+$B$8)</x:f>
        <x:v>154</x:v>
      </x:c>
      <x:c r="D19" s="9" t="n">
        <x:f>C19*(1+$B$8)</x:f>
        <x:v>169.4</x:v>
      </x:c>
      <x:c r="E19" s="9" t="n">
        <x:f>D19*(1+$B$8)</x:f>
        <x:v>186.34000000000003</x:v>
      </x:c>
      <x:c r="F19" s="9" t="n">
        <x:f>E19*(1+$B$8)</x:f>
        <x:v>204.97400000000005</x:v>
      </x:c>
    </x:row>
    <x:row r="20">
      <x:c r="A20" s="5" t="s">
        <x:v>22</x:v>
      </x:c>
      <x:c r="B20" s="9" t="n">
        <x:f>-B19*$B$9</x:f>
        <x:v>-53.2</x:v>
      </x:c>
      <x:c r="C20" s="9" t="n">
        <x:f>-C19*$B$9</x:f>
        <x:v>-58.52</x:v>
      </x:c>
      <x:c r="D20" s="9" t="n">
        <x:f>-D19*$B$9</x:f>
        <x:v>-64.372</x:v>
      </x:c>
      <x:c r="E20" s="9" t="n">
        <x:f>-E19*$B$9</x:f>
        <x:v>-70.80920000000002</x:v>
      </x:c>
      <x:c r="F20" s="9" t="n">
        <x:f>-F19*$B$9</x:f>
        <x:v>-77.89012000000002</x:v>
      </x:c>
    </x:row>
    <x:row r="21">
      <x:c r="A21" s="5" t="s">
        <x:v>23</x:v>
      </x:c>
      <x:c r="B21" s="9" t="n">
        <x:f>-$B$10</x:f>
        <x:v>-62</x:v>
      </x:c>
      <x:c r="C21" s="9" t="n">
        <x:f>B21*(1+$B$11)</x:f>
        <x:v>-69.44000000000001</x:v>
      </x:c>
      <x:c r="D21" s="9" t="n">
        <x:f>C21*(1+$B$11)</x:f>
        <x:v>-77.77280000000002</x:v>
      </x:c>
      <x:c r="E21" s="9" t="n">
        <x:f>D21*(1+$B$11)</x:f>
        <x:v>-87.10553600000003</x:v>
      </x:c>
      <x:c r="F21" s="9" t="n">
        <x:f>E21*(1+$B$11)</x:f>
        <x:v>-97.55820032000004</x:v>
      </x:c>
    </x:row>
    <x:row r="22">
      <x:c r="A22" s="5" t="s">
        <x:v>24</x:v>
      </x:c>
      <x:c r="B22" s="10" t="n">
        <x:f>B19+B20+B21</x:f>
        <x:v>24.799999999999997</x:v>
      </x:c>
      <x:c r="C22" s="10" t="n">
        <x:f>C19+C20+C21</x:f>
        <x:v>26.039999999999978</x:v>
      </x:c>
      <x:c r="D22" s="10" t="n">
        <x:f>D19+D20+D21</x:f>
        <x:v>27.255199999999988</x:v>
      </x:c>
      <x:c r="E22" s="10" t="n">
        <x:f>E19+E20+E21</x:f>
        <x:v>28.425263999999984</x:v>
      </x:c>
      <x:c r="F22" s="10" t="n">
        <x:f>F19+F20+F21</x:f>
        <x:v>29.525679679999982</x:v>
      </x:c>
    </x:row>
    <x:row r="23">
      <x:c r="A23" s="5" t="s">
        <x:v>25</x:v>
      </x:c>
      <x:c r="B23" s="9" t="n">
        <x:f>-$B$12</x:f>
        <x:v>-17</x:v>
      </x:c>
      <x:c r="C23" s="9" t="n">
        <x:f>-$B$12</x:f>
        <x:v>-17</x:v>
      </x:c>
      <x:c r="D23" s="9" t="n">
        <x:f>-$B$12</x:f>
        <x:v>-17</x:v>
      </x:c>
      <x:c r="E23" s="9" t="n">
        <x:f>-$B$12</x:f>
        <x:v>-17</x:v>
      </x:c>
      <x:c r="F23" s="9" t="n">
        <x:f>-$B$12</x:f>
        <x:v>-17</x:v>
      </x:c>
    </x:row>
    <x:row r="24">
      <x:c r="A24" s="5" t="s">
        <x:v>26</x:v>
      </x:c>
      <x:c r="B24" s="9" t="n">
        <x:f>B22+B23</x:f>
        <x:v>7.799999999999997</x:v>
      </x:c>
      <x:c r="C24" s="9" t="n">
        <x:f>C22+C23</x:f>
        <x:v>9.039999999999978</x:v>
      </x:c>
      <x:c r="D24" s="9" t="n">
        <x:f>D22+D23</x:f>
        <x:v>10.255199999999988</x:v>
      </x:c>
      <x:c r="E24" s="9" t="n">
        <x:f>E22+E23</x:f>
        <x:v>11.425263999999984</x:v>
      </x:c>
      <x:c r="F24" s="9" t="n">
        <x:f>F22+F23</x:f>
        <x:v>12.525679679999982</x:v>
      </x:c>
    </x:row>
    <x:row r="25">
      <x:c r="A25" s="5" t="s">
        <x:v>27</x:v>
      </x:c>
      <x:c r="B25" s="9" t="n">
        <x:f>-B24*$B$13</x:f>
        <x:v>-2.339999999999999</x:v>
      </x:c>
      <x:c r="C25" s="9" t="n">
        <x:f>-C24*$B$13</x:f>
        <x:v>-2.711999999999993</x:v>
      </x:c>
      <x:c r="D25" s="9" t="n">
        <x:f>-D24*$B$13</x:f>
        <x:v>-3.076559999999996</x:v>
      </x:c>
      <x:c r="E25" s="9" t="n">
        <x:f>-E24*$B$13</x:f>
        <x:v>-3.4275791999999954</x:v>
      </x:c>
      <x:c r="F25" s="9" t="n">
        <x:f>-F24*$B$13</x:f>
        <x:v>-3.757703903999994</x:v>
      </x:c>
    </x:row>
    <x:row r="26">
      <x:c r="A26" s="5" t="s">
        <x:v>28</x:v>
      </x:c>
      <x:c r="B26" s="9" t="n">
        <x:f>B24+B25</x:f>
        <x:v>5.459999999999998</x:v>
      </x:c>
      <x:c r="C26" s="9" t="n">
        <x:f>C24+C25</x:f>
        <x:v>6.327999999999985</x:v>
      </x:c>
      <x:c r="D26" s="9" t="n">
        <x:f>D24+D25</x:f>
        <x:v>7.178639999999992</x:v>
      </x:c>
      <x:c r="E26" s="9" t="n">
        <x:f>E24+E25</x:f>
        <x:v>7.997684799999989</x:v>
      </x:c>
      <x:c r="F26" s="9" t="n">
        <x:f>F24+F25</x:f>
        <x:v>8.767975775999988</x:v>
      </x:c>
    </x:row>
    <x:row r="27">
      <x:c r="A27" s="5" t="s">
        <x:v>29</x:v>
      </x:c>
      <x:c r="B27" s="9" t="n">
        <x:f>$B$12</x:f>
        <x:v>17</x:v>
      </x:c>
      <x:c r="C27" s="9" t="n">
        <x:f>$B$12</x:f>
        <x:v>17</x:v>
      </x:c>
      <x:c r="D27" s="9" t="n">
        <x:f>$B$12</x:f>
        <x:v>17</x:v>
      </x:c>
      <x:c r="E27" s="9" t="n">
        <x:f>$B$12</x:f>
        <x:v>17</x:v>
      </x:c>
      <x:c r="F27" s="9" t="n">
        <x:f>$B$12</x:f>
        <x:v>17</x:v>
      </x:c>
    </x:row>
    <x:row r="28">
      <x:c r="A28" s="5" t="s">
        <x:v>30</x:v>
      </x:c>
      <x:c r="B28" s="6">
        <x:v>0</x:v>
      </x:c>
      <x:c r="C28" s="6">
        <x:v>0</x:v>
      </x:c>
      <x:c r="D28" s="6">
        <x:v>0</x:v>
      </x:c>
      <x:c r="E28" s="6">
        <x:v>0</x:v>
      </x:c>
      <x:c r="F28" s="6">
        <x:v>0</x:v>
      </x:c>
    </x:row>
    <x:row r="29">
      <x:c r="A29" s="5" t="s">
        <x:v>31</x:v>
      </x:c>
      <x:c r="B29" s="9" t="n">
        <x:f>-(B19-$B$7)*$B$14</x:f>
        <x:v>0</x:v>
      </x:c>
      <x:c r="C29" s="9" t="n">
        <x:f>-(C19-B19)*$B$14</x:f>
        <x:v>-0.56</x:v>
      </x:c>
      <x:c r="D29" s="9" t="n">
        <x:f>-(D19-C19)*$B$14</x:f>
        <x:v>-0.6160000000000002</x:v>
      </x:c>
      <x:c r="E29" s="9" t="n">
        <x:f>-(E19-D19)*$B$14</x:f>
        <x:v>-0.6776000000000011</x:v>
      </x:c>
      <x:c r="F29" s="9" t="n">
        <x:f>-(F19-E19)*$B$14</x:f>
        <x:v>-0.7453600000000006</x:v>
      </x:c>
    </x:row>
    <x:row r="30">
      <x:c r="A30" s="5" t="s">
        <x:v>15</x:v>
      </x:c>
      <x:c r="B30" s="10" t="n">
        <x:f>B26+B27+B28+B29</x:f>
        <x:v>22.459999999999997</x:v>
      </x:c>
      <x:c r="C30" s="10" t="n">
        <x:f>C26+C27+C28+C29</x:f>
        <x:v>22.767999999999986</x:v>
      </x:c>
      <x:c r="D30" s="10" t="n">
        <x:f>D26+D27+D28+D29</x:f>
        <x:v>23.56263999999999</x:v>
      </x:c>
      <x:c r="E30" s="10" t="n">
        <x:f>E26+E27+E28+E29</x:f>
        <x:v>24.320084799999986</x:v>
      </x:c>
      <x:c r="F30" s="10" t="n">
        <x:f>F26+F27+F28+F29</x:f>
        <x:v>25.022615775999984</x:v>
      </x:c>
    </x:row>
    <x:row r="31">
      <x:c r="A31" s="5" t="s">
        <x:v>32</x:v>
      </x:c>
      <x:c r="B31" s="11" t="n">
        <x:f>1/(1+$B$15)^1</x:f>
        <x:v>0.819672131147541</x:v>
      </x:c>
      <x:c r="C31" s="11" t="n">
        <x:f>1/(1+$B$15)^2</x:f>
        <x:v>0.6718624025799517</x:v>
      </x:c>
      <x:c r="D31" s="11" t="n">
        <x:f>1/(1+$B$15)^3</x:f>
        <x:v>0.5507068873606161</x:v>
      </x:c>
      <x:c r="E31" s="11" t="n">
        <x:f>1/(1+$B$15)^4</x:f>
        <x:v>0.45139908800050504</x:v>
      </x:c>
      <x:c r="F31" s="11" t="n">
        <x:f>1/(1+$B$15)^5</x:f>
        <x:v>0.3699992524594304</x:v>
      </x:c>
    </x:row>
    <x:row r="32">
      <x:c r="A32" s="5" t="s">
        <x:v>33</x:v>
      </x:c>
      <x:c r="B32" s="9" t="n">
        <x:f>B30*B31</x:f>
        <x:v>18.409836065573767</x:v>
      </x:c>
      <x:c r="C32" s="9" t="n">
        <x:f>C30*C31</x:f>
        <x:v>15.296963181940331</x:v>
      </x:c>
      <x:c r="D32" s="9" t="n">
        <x:f>D30*D31</x:f>
        <x:v>12.976108132398743</x:v>
      </x:c>
      <x:c r="E32" s="9" t="n">
        <x:f>E30*E31</x:f>
        <x:v>10.978064098814938</x:v>
      </x:c>
      <x:c r="F32" s="9" t="n">
        <x:f>F30*F31</x:f>
        <x:v>9.258349131699545</x:v>
      </x:c>
    </x:row>
    <x:row r="33">
      <x:c r="A33" s="5" t="s">
        <x:v>34</x:v>
      </x:c>
      <x:c r="B33" s="10" t="n">
        <x:f>SUM(B32:F32)</x:f>
        <x:v>66.91932061042732</x:v>
      </x:c>
    </x:row>
    <x:row r="35">
      <x:c r="A35" s="3" t="str">
        <x:v>TERMINAL VALUE  —  the same business, two assumptions about fixed-asset reinvestment</x:v>
      </x:c>
      <x:c r="B35" s="4"/>
      <x:c r="C35" s="4"/>
      <x:c r="D35" s="4"/>
      <x:c r="E35" s="4"/>
      <x:c r="F35" s="4"/>
    </x:row>
    <x:row r="36">
      <x:c r="A36" s="2" t="str">
        <x:v>(a) Grow Year 5 free cash flow, with capital expenditure omitted</x:v>
      </x:c>
    </x:row>
    <x:row r="37">
      <x:c r="A37" s="12" t="s">
        <x:v>35</x:v>
      </x:c>
      <x:c r="B37" s="9" t="n">
        <x:f>F30*(1+$B$16)</x:f>
        <x:v>27.024425038079986</x:v>
      </x:c>
    </x:row>
    <x:row r="38">
      <x:c r="A38" s="12" t="s">
        <x:v>36</x:v>
      </x:c>
      <x:c r="B38" s="10" t="n">
        <x:f>B37/($B$15-$B$16)</x:f>
        <x:v>193.03160741485704</x:v>
      </x:c>
    </x:row>
    <x:row r="39">
      <x:c r="A39" s="12" t="s">
        <x:v>37</x:v>
      </x:c>
      <x:c r="B39" s="10" t="n">
        <x:f>B38*F31</x:f>
        <x:v>71.42155044453933</x:v>
      </x:c>
    </x:row>
    <x:row r="41">
      <x:c r="A41" s="2" t="str">
        <x:v>(b) Rebuild Year 6 using the supplied g/ROIC reinvestment bridge</x:v>
      </x:c>
    </x:row>
    <x:row r="42">
      <x:c r="A42" s="12" t="str">
        <x:v>     EBIT, grown</x:v>
      </x:c>
      <x:c r="B42" s="21" t="n">
        <x:f>ROUND($F$24,2)*(1+$B$16)</x:f>
        <x:v>13.5324</x:v>
      </x:c>
    </x:row>
    <x:row r="43">
      <x:c r="A43" s="12" t="str">
        <x:v>     NOPAT</x:v>
      </x:c>
      <x:c r="B43" s="21" t="n">
        <x:f>B42*(1-$B$13)</x:f>
        <x:v>9.47268</x:v>
      </x:c>
    </x:row>
    <x:row r="44">
      <x:c r="A44" s="12" t="str">
        <x:v>     Reinvestment rate  =  g / ROIC</x:v>
      </x:c>
      <x:c r="B44" s="22" t="n">
        <x:f>$B$16/$B$17</x:f>
        <x:v>0.5714285714285714</x:v>
      </x:c>
    </x:row>
    <x:row r="45">
      <x:c r="A45" s="12" t="str">
        <x:v>     Less total reinvestment</x:v>
      </x:c>
      <x:c r="B45" s="21" t="n">
        <x:f>-B43*B44</x:f>
        <x:v>-5.41296</x:v>
      </x:c>
    </x:row>
    <x:row r="46">
      <x:c r="A46" s="12" t="str">
        <x:v>     Year 6 free cash flow</x:v>
      </x:c>
      <x:c r="B46" s="23" t="n">
        <x:f>B43+B45</x:f>
        <x:v>4.05972</x:v>
      </x:c>
    </x:row>
    <x:row r="47">
      <x:c r="A47" s="12" t="str">
        <x:v>     Terminal value</x:v>
      </x:c>
      <x:c r="B47" s="23" t="n">
        <x:f>B46/($B$15-$B$16)</x:f>
        <x:v>28.998</x:v>
      </x:c>
    </x:row>
    <x:row r="48">
      <x:c r="A48" s="12" t="str">
        <x:v>     Present value of it</x:v>
      </x:c>
      <x:c r="B48" s="23" t="n">
        <x:f>B47/(1+$B$15)^5</x:f>
        <x:v>10.729238322818562</x:v>
      </x:c>
    </x:row>
    <x:row r="50">
      <x:c r="A50" s="3" t="s">
        <x:v>38</x:v>
      </x:c>
      <x:c r="B50" s="4"/>
      <x:c r="C50" s="4"/>
      <x:c r="D50" s="4"/>
      <x:c r="E50" s="4"/>
      <x:c r="F50" s="4"/>
    </x:row>
    <x:row r="51">
      <x:c r="A51" s="5" t="s">
        <x:v>39</x:v>
      </x:c>
      <x:c r="B51" s="9" t="n">
        <x:f>-($B$5+$B$6)</x:f>
        <x:v>-90.6</x:v>
      </x:c>
    </x:row>
    <x:row r="52">
      <x:c r="A52" s="5" t="str">
        <x:v>NPV with capital expenditure omitted</x:v>
      </x:c>
      <x:c r="B52" s="23" t="n">
        <x:f>$B$51+$B$33+$B$39</x:f>
        <x:v>47.74087105496666</x:v>
      </x:c>
    </x:row>
    <x:row r="53">
      <x:c r="A53" s="5" t="str">
        <x:v>NPV with perpetual growth funded</x:v>
      </x:c>
      <x:c r="B53" s="23" t="n">
        <x:f>$B$51+$B$33+$B$48</x:f>
        <x:v>-12.951441066754112</x:v>
      </x:c>
    </x:row>
    <x:row r="54">
      <x:c r="A54" s="5" t="str">
        <x:v>THE DIFFERENCE</x:v>
      </x:c>
      <x:c r="B54" s="23" t="n">
        <x:f>B52-B53</x:f>
        <x:v>60.692312121720775</x:v>
      </x:c>
    </x:row>
    <x:row r="56">
      <x:c r="A56" s="3" t="s">
        <x:v>40</x:v>
      </x:c>
      <x:c r="B56" s="4"/>
      <x:c r="C56" s="4"/>
      <x:c r="D56" s="4"/>
      <x:c r="E56" s="4"/>
      <x:c r="F56" s="4"/>
    </x:row>
    <x:row r="57">
      <x:c r="A57" s="5" t="s">
        <x:v>41</x:v>
      </x:c>
      <x:c r="B57" s="24" t="n">
        <x:v>0.18084</x:v>
      </x:c>
    </x:row>
    <x:row r="58">
      <x:c r="A58" s="5" t="s">
        <x:v>42</x:v>
      </x:c>
      <x:c r="B58" s="23" t="n">
        <x:f>$B$51+$B$30/(1+B57)+$C$30/(1+B57)^2+$D$30/(1+B57)^3+$E$30/(1+B57)^4+$F$30/(1+B57)^5+B46/(B57-$B$16)/(1+B57)^5</x:f>
        <x:v>0.0013244108518541964</x:v>
      </x:c>
    </x:row>
    <x:row r="59">
      <x:c r="A59" s="14" t="str">
        <x:v>Goal Seek this cell to zero by changing the trial rate. It settles at about 18.08%.</x:v>
      </x:c>
    </x:row>
    <x:row r="60">
      <x:c r="A60" s="14" t="str">
        <x:v>This is a dynamic break-even: the terminal value is recomputed at every trial rate.</x:v>
      </x:c>
    </x:row>
    <x:row r="61">
      <x:c r="A61" s="14" t="str">
        <x:v>Holding the 22% terminal value fixed would answer a different question and give about 15.97%.</x:v>
      </x:c>
    </x:row>
    <x:row r="63">
      <x:c r="A63" s="5" t="s">
        <x:v>43</x:v>
      </x:c>
      <x:c r="B63" s="10" t="n">
        <x:f>F22</x:f>
        <x:v>29.525679679999982</x:v>
      </x:c>
    </x:row>
    <x:row r="64">
      <x:c r="A64" s="5" t="str">
        <x:v>Implied exit multiple, growth-funded version</x:v>
      </x:c>
      <x:c r="B64" s="25" t="n">
        <x:f>B47/B63</x:f>
        <x:v>0.9821281106576043</x:v>
      </x:c>
    </x:row>
    <x:row r="65">
      <x:c r="A65" s="14" t="str">
        <x:v>About 1.0x. The low multiple is a prompt to test terminal ROIC and market evidence,</x:v>
      </x:c>
    </x:row>
    <x:row r="66">
      <x:c r="A66" s="14" t="str">
        <x:v>not a reason to restore a terminal cash flow that omits fixed-asset reinvestment.</x:v>
      </x:c>
    </x:row>
    <x:row r="68">
      <x:c r="A68" s="3" t="str">
        <x:v>SENSITIVITY  —  NPV with growth-funded terminal value; rate down, growth across</x:v>
      </x:c>
      <x:c r="B68" s="26" t="n">
        <x:v>0.05</x:v>
      </x:c>
      <x:c r="C68" s="26" t="n">
        <x:v>0.06</x:v>
      </x:c>
      <x:c r="D68" s="26" t="n">
        <x:v>0.08</x:v>
      </x:c>
      <x:c r="E68" s="26" t="n">
        <x:v>0.1</x:v>
      </x:c>
      <x:c r="F68" s="26" t="n">
        <x:v>0.11</x:v>
      </x:c>
    </x:row>
    <x:row r="69">
      <x:c r="A69" s="27" t="n">
        <x:v>0.18</x:v>
      </x:c>
      <x:c r="B69" s="21" t="n">
        <x:f>$B$51+$B$30/(1+$A69)+$C$30/(1+$A69)^2+$D$30/(1+$A69)^3+$E$30/(1+$A69)^4+$F$30/(1+$A69)^5+((ROUND($F$24,2)*(1+B$68)*(1-$B$13)*(1-B$68/$B$17))/($A69-B$68))/(1+$A69)^5</x:f>
        <x:v>2.5148269425160485</x:v>
      </x:c>
      <x:c r="C69" s="21" t="n">
        <x:f>$B$51+$B$30/(1+$A69)+$C$30/(1+$A69)^2+$D$30/(1+$A69)^3+$E$30/(1+$A69)^4+$F$30/(1+$A69)^5+((ROUND($F$24,2)*(1+C$68)*(1-$B$13)*(1-C$68/$B$17))/($A69-C$68))/(1+$A69)^5</x:f>
        <x:v>1.9601073272980543</x:v>
      </x:c>
      <x:c r="D69" s="21" t="n">
        <x:f>$B$51+$B$30/(1+$A69)+$C$30/(1+$A69)^2+$D$30/(1+$A69)^3+$E$30/(1+$A69)^4+$F$30/(1+$A69)^5+((ROUND($F$24,2)*(1+D$68)*(1-$B$13)*(1-D$68/$B$17))/($A69-D$68))/(1+$A69)^5</x:f>
        <x:v>0.3535269733502133</x:v>
      </x:c>
      <x:c r="E69" s="21" t="n">
        <x:f>$B$51+$B$30/(1+$A69)+$C$30/(1+$A69)^2+$D$30/(1+$A69)^3+$E$30/(1+$A69)^4+$F$30/(1+$A69)^5+((ROUND($F$24,2)*(1+E$68)*(1-$B$13)*(1-E$68/$B$17))/($A69-E$68))/(1+$A69)^5</x:f>
        <x:v>-2.330192481539937</x:v>
      </x:c>
      <x:c r="F69" s="21" t="n">
        <x:f>$B$51+$B$30/(1+$A69)+$C$30/(1+$A69)^2+$D$30/(1+$A69)^3+$E$30/(1+$A69)^4+$F$30/(1+$A69)^5+((ROUND($F$24,2)*(1+F$68)*(1-$B$13)*(1-F$68/$B$17))/($A69-F$68))/(1+$A69)^5</x:f>
        <x:v>-4.364498773876491</x:v>
      </x:c>
    </x:row>
    <x:row r="70">
      <x:c r="A70" s="27" t="n">
        <x:v>0.2</x:v>
      </x:c>
      <x:c r="B70" s="21" t="n">
        <x:f>$B$51+$B$30/(1+$A70)+$C$30/(1+$A70)^2+$D$30/(1+$A70)^3+$E$30/(1+$A70)^4+$F$30/(1+$A70)^5+((ROUND($F$24,2)*(1+B$68)*(1-$B$13)*(1-B$68/$B$17))/($A70-B$68))/(1+$A70)^5</x:f>
        <x:v>-4.7900643261317075</x:v>
      </x:c>
      <x:c r="C70" s="21" t="n">
        <x:f>$B$51+$B$30/(1+$A70)+$C$30/(1+$A70)^2+$D$30/(1+$A70)^3+$E$30/(1+$A70)^4+$F$30/(1+$A70)^5+((ROUND($F$24,2)*(1+C$68)*(1-$B$13)*(1-C$68/$B$17))/($A70-C$68))/(1+$A70)^5</x:f>
        <x:v>-5.401521051954745</x:v>
      </x:c>
      <x:c r="D70" s="21" t="n">
        <x:f>$B$51+$B$30/(1+$A70)+$C$30/(1+$A70)^2+$D$30/(1+$A70)^3+$E$30/(1+$A70)^4+$F$30/(1+$A70)^5+((ROUND($F$24,2)*(1+D$68)*(1-$B$13)*(1-D$68/$B$17))/($A70-D$68))/(1+$A70)^5</x:f>
        <x:v>-7.056051015946515</x:v>
      </x:c>
      <x:c r="E70" s="21" t="n">
        <x:f>$B$51+$B$30/(1+$A70)+$C$30/(1+$A70)^2+$D$30/(1+$A70)^3+$E$30/(1+$A70)^4+$F$30/(1+$A70)^5+((ROUND($F$24,2)*(1+E$68)*(1-$B$13)*(1-E$68/$B$17))/($A70-E$68))/(1+$A70)^5</x:f>
        <x:v>-9.573814004629646</x:v>
      </x:c>
      <x:c r="F70" s="21" t="n">
        <x:f>$B$51+$B$30/(1+$A70)+$C$30/(1+$A70)^2+$D$30/(1+$A70)^3+$E$30/(1+$A70)^4+$F$30/(1+$A70)^5+((ROUND($F$24,2)*(1+F$68)*(1-$B$13)*(1-F$68/$B$17))/($A70-F$68))/(1+$A70)^5</x:f>
        <x:v>-11.336248096707836</x:v>
      </x:c>
    </x:row>
    <x:row r="71">
      <x:c r="A71" s="27" t="n">
        <x:v>0.22</x:v>
      </x:c>
      <x:c r="B71" s="21" t="n">
        <x:f>$B$51+$B$30/(1+$A71)+$C$30/(1+$A71)^2+$D$30/(1+$A71)^3+$E$30/(1+$A71)^4+$F$30/(1+$A71)^5+((ROUND($F$24,2)*(1+B$68)*(1-$B$13)*(1-B$68/$B$17))/($A71-B$68))/(1+$A71)^5</x:f>
        <x:v>-10.795074541089596</x:v>
      </x:c>
      <x:c r="C71" s="21" t="n">
        <x:f>$B$51+$B$30/(1+$A71)+$C$30/(1+$A71)^2+$D$30/(1+$A71)^3+$E$30/(1+$A71)^4+$F$30/(1+$A71)^5+((ROUND($F$24,2)*(1+C$68)*(1-$B$13)*(1-C$68/$B$17))/($A71-C$68))/(1+$A71)^5</x:f>
        <x:v>-11.395039211283514</x:v>
      </x:c>
      <x:c r="D71" s="21" t="n">
        <x:f>$B$51+$B$30/(1+$A71)+$C$30/(1+$A71)^2+$D$30/(1+$A71)^3+$E$30/(1+$A71)^4+$F$30/(1+$A71)^5+((ROUND($F$24,2)*(1+D$68)*(1-$B$13)*(1-D$68/$B$17))/($A71-D$68))/(1+$A71)^5</x:f>
        <x:v>-12.951441066754109</x:v>
      </x:c>
      <x:c r="E71" s="21" t="n">
        <x:f>$B$51+$B$30/(1+$A71)+$C$30/(1+$A71)^2+$D$30/(1+$A71)^3+$E$30/(1+$A71)^4+$F$30/(1+$A71)^5+((ROUND($F$24,2)*(1+E$68)*(1-$B$13)*(1-E$68/$B$17))/($A71-E$68))/(1+$A71)^5</x:f>
        <x:v>-15.18117989515879</x:v>
      </x:c>
      <x:c r="F71" s="21" t="n">
        <x:f>$B$51+$B$30/(1+$A71)+$C$30/(1+$A71)^2+$D$30/(1+$A71)^3+$E$30/(1+$A71)^4+$F$30/(1+$A71)^5+((ROUND($F$24,2)*(1+F$68)*(1-$B$13)*(1-F$68/$B$17))/($A71-F$68))/(1+$A71)^5</x:f>
        <x:v>-16.663324021870633</x:v>
      </x:c>
    </x:row>
    <x:row r="72">
      <x:c r="A72" s="27" t="n">
        <x:v>0.25</x:v>
      </x:c>
      <x:c r="B72" s="21" t="n">
        <x:f>$B$51+$B$30/(1+$A72)+$C$30/(1+$A72)^2+$D$30/(1+$A72)^3+$E$30/(1+$A72)^4+$F$30/(1+$A72)^5+((ROUND($F$24,2)*(1+B$68)*(1-$B$13)*(1-B$68/$B$17))/($A72-B$68))/(1+$A72)^5</x:f>
        <x:v>-18.135466528440347</x:v>
      </x:c>
      <x:c r="C72" s="21" t="n">
        <x:f>$B$51+$B$30/(1+$A72)+$C$30/(1+$A72)^2+$D$30/(1+$A72)^3+$E$30/(1+$A72)^4+$F$30/(1+$A72)^5+((ROUND($F$24,2)*(1+C$68)*(1-$B$13)*(1-C$68/$B$17))/($A72-C$68))/(1+$A72)^5</x:f>
        <x:v>-18.673006166335078</x:v>
      </x:c>
      <x:c r="D72" s="21" t="n">
        <x:f>$B$51+$B$30/(1+$A72)+$C$30/(1+$A72)^2+$D$30/(1+$A72)^3+$E$30/(1+$A72)^4+$F$30/(1+$A72)^5+((ROUND($F$24,2)*(1+D$68)*(1-$B$13)*(1-D$68/$B$17))/($A72-D$68))/(1+$A72)^5</x:f>
        <x:v>-20.01026114491093</x:v>
      </x:c>
      <x:c r="E72" s="21" t="n">
        <x:f>$B$51+$B$30/(1+$A72)+$C$30/(1+$A72)^2+$D$30/(1+$A72)^3+$E$30/(1+$A72)^4+$F$30/(1+$A72)^5+((ROUND($F$24,2)*(1+E$68)*(1-$B$13)*(1-E$68/$B$17))/($A72-E$68))/(1+$A72)^5</x:f>
        <x:v>-21.81360626177368</x:v>
      </x:c>
      <x:c r="F72" s="21" t="n">
        <x:f>$B$51+$B$30/(1+$A72)+$C$30/(1+$A72)^2+$D$30/(1+$A72)^3+$E$30/(1+$A72)^4+$F$30/(1+$A72)^5+((ROUND($F$24,2)*(1+F$68)*(1-$B$13)*(1-F$68/$B$17))/($A72-F$68))/(1+$A72)^5</x:f>
        <x:v>-22.952485408440346</x:v>
      </x:c>
    </x:row>
    <x:row r="73">
      <x:c r="A73" s="27" t="n">
        <x:v>0.28</x:v>
      </x:c>
      <x:c r="B73" s="21" t="n">
        <x:f>$B$51+$B$30/(1+$A73)+$C$30/(1+$A73)^2+$D$30/(1+$A73)^3+$E$30/(1+$A73)^4+$F$30/(1+$A73)^5+((ROUND($F$24,2)*(1+B$68)*(1-$B$13)*(1-B$68/$B$17))/($A73-B$68))/(1+$A73)^5</x:f>
        <x:v>-24.08701038908054</x:v>
      </x:c>
      <x:c r="C73" s="21" t="n">
        <x:f>$B$51+$B$30/(1+$A73)+$C$30/(1+$A73)^2+$D$30/(1+$A73)^3+$E$30/(1+$A73)^4+$F$30/(1+$A73)^5+((ROUND($F$24,2)*(1+C$68)*(1-$B$13)*(1-C$68/$B$17))/($A73-C$68))/(1+$A73)^5</x:f>
        <x:v>-24.550416417115137</x:v>
      </x:c>
      <x:c r="D73" s="21" t="n">
        <x:f>$B$51+$B$30/(1+$A73)+$C$30/(1+$A73)^2+$D$30/(1+$A73)^3+$E$30/(1+$A73)^4+$F$30/(1+$A73)^5+((ROUND($F$24,2)*(1+D$68)*(1-$B$13)*(1-D$68/$B$17))/($A73-D$68))/(1+$A73)^5</x:f>
        <x:v>-25.670950930938147</x:v>
      </x:c>
      <x:c r="E73" s="21" t="n">
        <x:f>$B$51+$B$30/(1+$A73)+$C$30/(1+$A73)^2+$D$30/(1+$A73)^3+$E$30/(1+$A73)^4+$F$30/(1+$A73)^5+((ROUND($F$24,2)*(1+E$68)*(1-$B$13)*(1-E$68/$B$17))/($A73-E$68))/(1+$A73)^5</x:f>
        <x:v>-27.121531113526913</x:v>
      </x:c>
      <x:c r="F73" s="21" t="n">
        <x:f>$B$51+$B$30/(1+$A73)+$C$30/(1+$A73)^2+$D$30/(1+$A73)^3+$E$30/(1+$A73)^4+$F$30/(1+$A73)^5+((ROUND($F$24,2)*(1+F$68)*(1-$B$13)*(1-F$68/$B$17))/($A73-F$68))/(1+$A73)^5</x:f>
        <x:v>-28.006990426428203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0" customWidth="1"/>
  </x:cols>
  <x:sheetData>
    <x:row r="1" ht="19.5">
      <x:c r="A1" s="1" t="s">
        <x:v>44</x:v>
      </x:c>
    </x:row>
    <x:row r="3">
      <x:c r="A3" s="16" t="s">
        <x:v>45</x:v>
      </x:c>
    </x:row>
    <x:row r="5">
      <x:c r="A5" s="16" t="s">
        <x:v>46</x:v>
      </x:c>
    </x:row>
    <x:row r="7">
      <x:c r="A7" s="16" t="s">
        <x:v>47</x:v>
      </x:c>
    </x:row>
    <x:row r="8">
      <x:c r="A8" s="16" t="s">
        <x:v>48</x:v>
      </x:c>
    </x:row>
    <x:row r="9">
      <x:c r="A9" s="16" t="s">
        <x:v>49</x:v>
      </x:c>
    </x:row>
    <x:row r="10">
      <x:c r="A10" s="16" t="s">
        <x:v>50</x:v>
      </x:c>
    </x:row>
    <x:row r="12">
      <x:c r="A12" s="16" t="s">
        <x:v>51</x:v>
      </x:c>
    </x:row>
    <x:row r="13">
      <x:c r="A13" s="16" t="s">
        <x:v>52</x:v>
      </x:c>
    </x:row>
    <x:row r="15">
      <x:c r="A15" s="17" t="s">
        <x:v>53</x:v>
      </x:c>
    </x:row>
    <x:row r="16">
      <x:c r="A16" s="16" t="s">
        <x:v>54</x:v>
      </x:c>
    </x:row>
    <x:row r="17">
      <x:c r="A17" s="16" t="s">
        <x:v>55</x:v>
      </x:c>
    </x:row>
    <x:row r="18">
      <x:c r="A18" s="16" t="s">
        <x:v>56</x:v>
      </x:c>
    </x:row>
    <x:row r="19">
      <x:c r="A19" s="16" t="s">
        <x:v>57</x:v>
      </x:c>
    </x:row>
    <x:row r="21">
      <x:c r="A21" s="16" t="s">
        <x:v>58</x:v>
      </x:c>
    </x:row>
    <x:row r="23">
      <x:c r="A23" s="18" t="s">
        <x:v>59</x:v>
      </x:c>
    </x:row>
    <x:row r="24">
      <x:c r="A24" s="19" t="s">
        <x:v>60</x:v>
      </x:c>
    </x:row>
    <x:row r="25">
      <x:c r="A25" s="19" t="s">
        <x:v>61</x:v>
      </x:c>
    </x:row>
    <x:row r="26">
      <x:c r="A26" s="19" t="s">
        <x:v>62</x:v>
      </x:c>
    </x:row>
    <x:row r="27">
      <x:c r="A27" s="19" t="s">
        <x:v>63</x:v>
      </x:c>
    </x:row>
    <x:row r="28">
      <x:c r="A28" s="5"/>
    </x:row>
    <x:row r="29">
      <x:c r="A29" s="5" t="s">
        <x:v>64</x:v>
      </x:c>
    </x:row>
    <x:row r="30">
      <x:c r="A30" s="5" t="s">
        <x:v>65</x:v>
      </x:c>
    </x:row>
  </x:sheetData>
  <x:pageMargins left="0.7" right="0.7" top="0.75" bottom="0.75" header="0.3" footer="0.3"/>
</x:worksheet>
</file>